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1365" windowWidth="11940" windowHeight="4245"/>
  </bookViews>
  <sheets>
    <sheet name="Use Case Points" sheetId="1" r:id="rId1"/>
    <sheet name="Instructions" sheetId="5" r:id="rId2"/>
  </sheets>
  <definedNames>
    <definedName name="_xlnm.Print_Area" localSheetId="0">'Use Case Points'!$A$1:$F$69</definedName>
    <definedName name="EF">'Use Case Points'!$C$48</definedName>
    <definedName name="TAW">'Use Case Points'!$C$12</definedName>
    <definedName name="TBF">'Use Case Points'!$C$18</definedName>
    <definedName name="TCF">'Use Case Points'!$C$36</definedName>
    <definedName name="UUCP">'Use Case Points'!$C$19</definedName>
  </definedNames>
  <calcPr calcId="125725"/>
</workbook>
</file>

<file path=xl/calcChain.xml><?xml version="1.0" encoding="utf-8"?>
<calcChain xmlns="http://schemas.openxmlformats.org/spreadsheetml/2006/main">
  <c r="C12" i="1"/>
  <c r="C19" s="1"/>
  <c r="D50" s="1"/>
  <c r="C18"/>
  <c r="C35"/>
  <c r="C36"/>
  <c r="C47"/>
  <c r="C48"/>
  <c r="F39"/>
  <c r="F40"/>
  <c r="F41"/>
  <c r="F42"/>
  <c r="F47" s="1"/>
  <c r="D51" s="1"/>
  <c r="F43"/>
  <c r="F44"/>
  <c r="F45"/>
  <c r="F46"/>
  <c r="D52" l="1"/>
  <c r="D54" l="1"/>
  <c r="D58" l="1"/>
  <c r="D60"/>
  <c r="D63" l="1"/>
  <c r="D64"/>
  <c r="D67" s="1"/>
  <c r="D62"/>
  <c r="D68" l="1"/>
  <c r="D69"/>
</calcChain>
</file>

<file path=xl/comments1.xml><?xml version="1.0" encoding="utf-8"?>
<comments xmlns="http://schemas.openxmlformats.org/spreadsheetml/2006/main">
  <authors>
    <author>Eef Dekker</author>
    <author>ede12971</author>
    <author>Remi-Armand Collaris</author>
  </authors>
  <commentList>
    <comment ref="A9" authorId="0">
      <text>
        <r>
          <rPr>
            <sz val="10"/>
            <color indexed="81"/>
            <rFont val="Tahoma"/>
          </rPr>
          <t>Actor is a known other system via known API</t>
        </r>
      </text>
    </comment>
    <comment ref="A10" authorId="0">
      <text>
        <r>
          <rPr>
            <sz val="10"/>
            <color indexed="81"/>
            <rFont val="Tahoma"/>
          </rPr>
          <t>Actor is other system with complex or still to be developed API</t>
        </r>
      </text>
    </comment>
    <comment ref="A11" authorId="0">
      <text>
        <r>
          <rPr>
            <sz val="10"/>
            <color indexed="81"/>
            <rFont val="Tahoma"/>
          </rPr>
          <t>Actor is a person acting via GUI</t>
        </r>
      </text>
    </comment>
    <comment ref="A14" authorId="0">
      <text>
        <r>
          <rPr>
            <sz val="10"/>
            <color indexed="81"/>
            <rFont val="Tahoma"/>
          </rPr>
          <t>Weight based on the amount of round trips per Use Case. A round trip is from the actor stimulus to the system, and back to the actor.</t>
        </r>
      </text>
    </comment>
    <comment ref="A15" authorId="0">
      <text>
        <r>
          <rPr>
            <sz val="10"/>
            <color indexed="81"/>
            <rFont val="Tahoma"/>
          </rPr>
          <t>3 or less round trips</t>
        </r>
      </text>
    </comment>
    <comment ref="A16" authorId="0">
      <text>
        <r>
          <rPr>
            <sz val="10"/>
            <color indexed="81"/>
            <rFont val="Tahoma"/>
          </rPr>
          <t>4 to 7 round trips</t>
        </r>
      </text>
    </comment>
    <comment ref="A17" authorId="0">
      <text>
        <r>
          <rPr>
            <sz val="10"/>
            <color indexed="81"/>
            <rFont val="Tahoma"/>
          </rPr>
          <t>more than 7 round trips</t>
        </r>
      </text>
    </comment>
    <comment ref="A21" authorId="0">
      <text>
        <r>
          <rPr>
            <sz val="10"/>
            <color indexed="81"/>
            <rFont val="Tahoma"/>
          </rPr>
          <t>values from 0 to 5.
0 = not important
5 = essential</t>
        </r>
      </text>
    </comment>
    <comment ref="A36" authorId="0">
      <text>
        <r>
          <rPr>
            <sz val="10"/>
            <color indexed="81"/>
            <rFont val="Tahoma"/>
          </rPr>
          <t>0,06 + (0,01*Technical Factors)</t>
        </r>
      </text>
    </comment>
    <comment ref="A38" authorId="1">
      <text>
        <r>
          <rPr>
            <b/>
            <sz val="8"/>
            <color indexed="81"/>
            <rFont val="Tahoma"/>
            <family val="2"/>
          </rPr>
          <t>Values from 0 to 5
0 = not important
5 = essential
Except for F7 and F8, they are inverse.</t>
        </r>
        <r>
          <rPr>
            <sz val="8"/>
            <color indexed="81"/>
            <rFont val="Tahoma"/>
            <family val="2"/>
          </rPr>
          <t xml:space="preserve">
</t>
        </r>
      </text>
    </comment>
    <comment ref="A39" authorId="0">
      <text>
        <r>
          <rPr>
            <sz val="10"/>
            <color indexed="81"/>
            <rFont val="Tahoma"/>
          </rPr>
          <t>F1 Intimacy with RUP
0    The team does not have knowledge of RUP
1    The team has theoretical knowledge of RUP
2-3 1 or more team members have use RUP
3-4 At least half of the team members have used RUP
5    The whole team has used the method in several projects</t>
        </r>
      </text>
    </comment>
    <comment ref="A40" authorId="0">
      <text>
        <r>
          <rPr>
            <sz val="10"/>
            <color indexed="81"/>
            <rFont val="Tahoma"/>
          </rPr>
          <t>F2 Experience with this or applications of the same kind
0   All team members are beginners
1-2 Some team members have some experience
3   All team members have at least 1,5 year experience
4   Most team members have at least 2 year experience
5   All team members are experienced</t>
        </r>
      </text>
    </comment>
    <comment ref="A41" authorId="0">
      <text>
        <r>
          <rPr>
            <sz val="10"/>
            <color indexed="81"/>
            <rFont val="Tahoma"/>
          </rPr>
          <t>F3 Experience with Object Oriented programming
0    All developers in the team are beginners
1    All developers in the team have less than a year experience
2-3 All developers in the team have 1-1,5 years experience
4    Most developers in the team have at least  2 years experience
5    All developers in the team are experienced (&gt; 2 years)</t>
        </r>
      </text>
    </comment>
    <comment ref="A42" authorId="0">
      <text>
        <r>
          <rPr>
            <sz val="10"/>
            <color indexed="81"/>
            <rFont val="Tahoma"/>
          </rPr>
          <t xml:space="preserve">F4 Experience of Project Manager, System Analyst and Software Architect
0    They are beginners
1-2 They have at least 1 year experience with different projects
3-4 They have at least 2 years experience with different projects
5    They have at least 3 years experience with different projects
</t>
        </r>
      </text>
    </comment>
    <comment ref="A43" authorId="0">
      <text>
        <r>
          <rPr>
            <sz val="10"/>
            <color indexed="81"/>
            <rFont val="Tahoma"/>
          </rPr>
          <t xml:space="preserve">F5 Motivation
0    Not motivated
1-2 Minimally motivated
3-4 Motivated to do a good job
5    Highly motivated and inspired
</t>
        </r>
      </text>
    </comment>
    <comment ref="A44" authorId="0">
      <text>
        <r>
          <rPr>
            <sz val="10"/>
            <color indexed="81"/>
            <rFont val="Tahoma"/>
          </rPr>
          <t xml:space="preserve">F6 Stable Requirements
0    Very unstable Requirements, uncontrolled changes
1-2 Unstable Requirements, issuer demands changes
3-4 Stable Requirements; controlled changes
5    Stable Requirements
</t>
        </r>
      </text>
    </comment>
    <comment ref="A45" authorId="0">
      <text>
        <r>
          <rPr>
            <sz val="10"/>
            <color indexed="81"/>
            <rFont val="Tahoma"/>
          </rPr>
          <t xml:space="preserve">F7 Employability
0    All team members are fully employable
1-2 Maximally 20 percent is not fully employable
3-4 Half of the team is not fully employable
5    All team members are not fully employable
</t>
        </r>
      </text>
    </comment>
    <comment ref="A46" authorId="0">
      <text>
        <r>
          <rPr>
            <sz val="10"/>
            <color indexed="81"/>
            <rFont val="Tahoma"/>
          </rPr>
          <t xml:space="preserve">F8 Difficult programming language
0 All developers in the team are experienced in the language at hand
1 Most developers in the team have &gt; 2 jaar experience
2 Alle developers in the team have &gt; 1,5 jaar experience
3 Most developers in the team have &gt; 1 jaar experience
4 Some developers in the team have some experience
5 All developers in the team are beginners
</t>
        </r>
      </text>
    </comment>
    <comment ref="A51" authorId="1">
      <text>
        <r>
          <rPr>
            <sz val="8"/>
            <color indexed="81"/>
            <rFont val="Tahoma"/>
            <family val="2"/>
          </rPr>
          <t xml:space="preserve">hours per Use Case Point depend on instability factor: more instability means more hours per use case point
</t>
        </r>
      </text>
    </comment>
    <comment ref="A54" authorId="2">
      <text>
        <r>
          <rPr>
            <sz val="10"/>
            <color indexed="81"/>
            <rFont val="Tahoma"/>
            <family val="2"/>
          </rPr>
          <t>Result of the Use Case points calculation.
Including:
- Software Architecture
- GUI design and navigation
- Use Case Realizations
- Build and release
- Team synchronization</t>
        </r>
      </text>
    </comment>
    <comment ref="A55" authorId="2">
      <text>
        <r>
          <rPr>
            <sz val="10"/>
            <color indexed="81"/>
            <rFont val="Arial"/>
            <family val="2"/>
          </rPr>
          <t>Estimation for creating and discussing Vision, Use Case Model, Glossary, Business Object Model and Software Development Plan</t>
        </r>
      </text>
    </comment>
    <comment ref="A56" authorId="2">
      <text>
        <r>
          <rPr>
            <sz val="10"/>
            <color indexed="81"/>
            <rFont val="Arial"/>
            <family val="2"/>
          </rPr>
          <t xml:space="preserve">Estimation for setting up the development environment (on the basis of a proven development infrastructure 40-120 hours)
</t>
        </r>
      </text>
    </comment>
    <comment ref="A57" authorId="2">
      <text>
        <r>
          <rPr>
            <sz val="10"/>
            <color indexed="81"/>
            <rFont val="Arial"/>
            <family val="2"/>
          </rPr>
          <t>Estimation for proving technically complex functionality in executable code</t>
        </r>
      </text>
    </comment>
    <comment ref="A58" authorId="2">
      <text>
        <r>
          <rPr>
            <sz val="10"/>
            <color indexed="81"/>
            <rFont val="Arial"/>
            <family val="2"/>
          </rPr>
          <t>Estimation of test effort within the development team (as a percentage of the Use Case Points Time)</t>
        </r>
      </text>
    </comment>
    <comment ref="A59" authorId="2">
      <text>
        <r>
          <rPr>
            <sz val="10"/>
            <color indexed="81"/>
            <rFont val="Arial"/>
            <family val="2"/>
          </rPr>
          <t>Estimation for documentation which is not directly related to software development (for instance, writing or sustaining the writing of user manual, installation manual).</t>
        </r>
      </text>
    </comment>
  </commentList>
</comments>
</file>

<file path=xl/sharedStrings.xml><?xml version="1.0" encoding="utf-8"?>
<sst xmlns="http://schemas.openxmlformats.org/spreadsheetml/2006/main" count="106" uniqueCount="91">
  <si>
    <t>Unadjusted Use Case Points</t>
  </si>
  <si>
    <t xml:space="preserve">Technical  Factors </t>
  </si>
  <si>
    <t>Technical Complexity Factor (TCF)</t>
  </si>
  <si>
    <t>Use Case Points</t>
  </si>
  <si>
    <t>Environmental Factors</t>
  </si>
  <si>
    <t>EFactor</t>
  </si>
  <si>
    <t>Unadjusted Actor Weights</t>
  </si>
  <si>
    <t>Use Cases</t>
  </si>
  <si>
    <t>Unadjusted Use Case Weights</t>
  </si>
  <si>
    <t>T2  Performance issues</t>
  </si>
  <si>
    <t>T7  Usability</t>
  </si>
  <si>
    <t>T10 Concurrent data access</t>
  </si>
  <si>
    <t>Proof of Concept</t>
  </si>
  <si>
    <t>Actors</t>
  </si>
  <si>
    <t>50-200%</t>
  </si>
  <si>
    <t>0-100%</t>
  </si>
  <si>
    <t>1.</t>
  </si>
  <si>
    <t>2.</t>
  </si>
  <si>
    <t>3.</t>
  </si>
  <si>
    <t>4.</t>
  </si>
  <si>
    <t>5.</t>
  </si>
  <si>
    <t>6.</t>
  </si>
  <si>
    <t>7.</t>
  </si>
  <si>
    <t>8.</t>
  </si>
  <si>
    <t>Cost Estimation</t>
  </si>
  <si>
    <t>Project name:</t>
  </si>
  <si>
    <t>Project id:</t>
  </si>
  <si>
    <t>Date :</t>
  </si>
  <si>
    <t>Customer:</t>
  </si>
  <si>
    <t>Author:</t>
  </si>
  <si>
    <t>Simple Actor</t>
  </si>
  <si>
    <t>Average Actor</t>
  </si>
  <si>
    <t>Complex Actor</t>
  </si>
  <si>
    <t>Number</t>
  </si>
  <si>
    <t>Comment</t>
  </si>
  <si>
    <t>Reason of valuation</t>
  </si>
  <si>
    <t>Technical factors</t>
  </si>
  <si>
    <t>T1  Distributed system</t>
  </si>
  <si>
    <t>T3  End user productivity</t>
  </si>
  <si>
    <t>T5  Reusability of code</t>
  </si>
  <si>
    <t>T8  Portability</t>
  </si>
  <si>
    <t>T9  Maintainability</t>
  </si>
  <si>
    <t>T11 Security</t>
  </si>
  <si>
    <t>T12 Accessible for third parties</t>
  </si>
  <si>
    <t>Choose a value</t>
  </si>
  <si>
    <t xml:space="preserve">T13 Extensive attention to education of users </t>
  </si>
  <si>
    <t>Instability factor</t>
  </si>
  <si>
    <t>F1 Intimacy with RUP</t>
  </si>
  <si>
    <t>F2 Experience with this or applications of the same kind</t>
  </si>
  <si>
    <t>F3 Experience with Object Oriented programming</t>
  </si>
  <si>
    <t>F4 Experience of Project Manager, System Analyst and Software Architect</t>
  </si>
  <si>
    <t>F5 Motivation</t>
  </si>
  <si>
    <t>F6 Stable Requirements</t>
  </si>
  <si>
    <t>F8 Difficult programming language</t>
  </si>
  <si>
    <t>Hours per Use Case Point</t>
  </si>
  <si>
    <t>Use Case Points Time</t>
  </si>
  <si>
    <t>hours</t>
  </si>
  <si>
    <t>(40-160 hours)</t>
  </si>
  <si>
    <t>(40-120 hours)</t>
  </si>
  <si>
    <t xml:space="preserve">hours </t>
  </si>
  <si>
    <t>(60-120 hours)</t>
  </si>
  <si>
    <t>Use Case preparation and realization</t>
  </si>
  <si>
    <t>Inception phase</t>
  </si>
  <si>
    <t>Preparation of development environment</t>
  </si>
  <si>
    <t>Documentation</t>
  </si>
  <si>
    <t>Totaal hours</t>
  </si>
  <si>
    <t>Mean project hourly rate</t>
  </si>
  <si>
    <t>Total cost of development hours</t>
  </si>
  <si>
    <t>Total fixed price offer</t>
  </si>
  <si>
    <t>T4  Complex internal processes</t>
  </si>
  <si>
    <t>Simple Use Case</t>
  </si>
  <si>
    <t>Average Use Case</t>
  </si>
  <si>
    <t>Complex Use Case</t>
  </si>
  <si>
    <t>T6  Installability</t>
  </si>
  <si>
    <t>F7 Employability</t>
  </si>
  <si>
    <t>Increase for test effort (%)</t>
  </si>
  <si>
    <t>Increase for unforeseen effort (%)</t>
  </si>
  <si>
    <t>Increase for project management (%)</t>
  </si>
  <si>
    <t>Fixed price increase</t>
  </si>
  <si>
    <t>Instructions</t>
  </si>
  <si>
    <t xml:space="preserve">This spreadsheet is meant to be an aid for estimating how many hours are needed for development and development-related activities within a project. Its basis is the Use Case Points Analysis.
As soon as the envisioned functionality is translated into an overview of Use Cases (in the Use Case Model) the effort needed can be estimated. The spreadsheet needs the number and complexity of Actors and Use Cases, as well as some weighting factors on technical context and environment. Its result is an estimation of the Use Case Points Time, this is the time needed for detailing and building the Use Cases. Additional factors can then be taken into account, which yield the total cost estimation.
</t>
  </si>
  <si>
    <t>In the first column, comments are added (red triangles) to clarify the concept at hand.</t>
  </si>
  <si>
    <t>Divide the Actors in simple, average and complex and fill in the number of each category.</t>
  </si>
  <si>
    <t>Do the same with Use Cases.</t>
  </si>
  <si>
    <t>Apply numbers 0 - 5 to the various Technical Factors.</t>
  </si>
  <si>
    <t>Do the same with the Environmental Factors.</t>
  </si>
  <si>
    <t>Now the Use Case Points Time is shown.</t>
  </si>
  <si>
    <t>(optional) Estimate additional activities as needed.</t>
  </si>
  <si>
    <t>The total cost of the development-related activities is shown.</t>
  </si>
  <si>
    <t>Provide the average hourly rate.</t>
  </si>
  <si>
    <t>The yellow fields can be filled in, the other fields are locked.</t>
  </si>
</sst>
</file>

<file path=xl/styles.xml><?xml version="1.0" encoding="utf-8"?>
<styleSheet xmlns="http://schemas.openxmlformats.org/spreadsheetml/2006/main">
  <numFmts count="3">
    <numFmt numFmtId="164" formatCode="0.0"/>
    <numFmt numFmtId="165" formatCode="&quot;€&quot;\ #,##0.00_-"/>
    <numFmt numFmtId="166" formatCode="&quot;€&quot;\ #,##0_-"/>
  </numFmts>
  <fonts count="13">
    <font>
      <sz val="10"/>
      <name val="Arial"/>
    </font>
    <font>
      <b/>
      <sz val="10"/>
      <name val="Arial"/>
      <family val="2"/>
    </font>
    <font>
      <sz val="10"/>
      <name val="Arial"/>
      <family val="2"/>
    </font>
    <font>
      <b/>
      <sz val="24"/>
      <name val="Arial"/>
      <family val="2"/>
    </font>
    <font>
      <b/>
      <sz val="12"/>
      <name val="Arial"/>
      <family val="2"/>
    </font>
    <font>
      <sz val="10"/>
      <color indexed="81"/>
      <name val="Tahoma"/>
    </font>
    <font>
      <sz val="12"/>
      <name val="Arial"/>
      <family val="2"/>
    </font>
    <font>
      <sz val="10"/>
      <color indexed="81"/>
      <name val="Arial"/>
      <family val="2"/>
    </font>
    <font>
      <sz val="10"/>
      <color indexed="81"/>
      <name val="Tahoma"/>
      <family val="2"/>
    </font>
    <font>
      <sz val="8"/>
      <name val="Arial"/>
    </font>
    <font>
      <sz val="10"/>
      <color indexed="43"/>
      <name val="Arial"/>
      <family val="2"/>
    </font>
    <font>
      <sz val="8"/>
      <color indexed="81"/>
      <name val="Tahoma"/>
      <family val="2"/>
    </font>
    <font>
      <b/>
      <sz val="8"/>
      <color indexed="81"/>
      <name val="Tahoma"/>
      <family val="2"/>
    </font>
  </fonts>
  <fills count="3">
    <fill>
      <patternFill patternType="none"/>
    </fill>
    <fill>
      <patternFill patternType="gray125"/>
    </fill>
    <fill>
      <patternFill patternType="solid">
        <fgColor indexed="43"/>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11">
    <xf numFmtId="0" fontId="0" fillId="0" borderId="0" xfId="0"/>
    <xf numFmtId="0" fontId="1" fillId="0" borderId="0" xfId="0" applyFont="1"/>
    <xf numFmtId="0" fontId="0" fillId="0" borderId="0" xfId="0" applyFill="1" applyAlignment="1" applyProtection="1">
      <alignment wrapText="1"/>
      <protection locked="0"/>
    </xf>
    <xf numFmtId="0" fontId="0" fillId="0" borderId="0" xfId="0" applyAlignment="1" applyProtection="1">
      <alignment wrapText="1"/>
    </xf>
    <xf numFmtId="0" fontId="2" fillId="0" borderId="0" xfId="0" applyFont="1" applyAlignment="1" applyProtection="1">
      <alignment wrapText="1"/>
    </xf>
    <xf numFmtId="0" fontId="2" fillId="0" borderId="0" xfId="0" applyFont="1"/>
    <xf numFmtId="0" fontId="2" fillId="0" borderId="0" xfId="0" applyFont="1" applyFill="1" applyAlignment="1" applyProtection="1">
      <alignment wrapText="1"/>
      <protection locked="0"/>
    </xf>
    <xf numFmtId="0" fontId="2" fillId="0" borderId="1" xfId="0" applyFont="1" applyBorder="1" applyAlignment="1" applyProtection="1">
      <alignment wrapText="1"/>
    </xf>
    <xf numFmtId="0" fontId="2" fillId="0" borderId="2" xfId="0" applyFont="1" applyFill="1" applyBorder="1" applyAlignment="1" applyProtection="1">
      <alignment wrapText="1"/>
      <protection locked="0"/>
    </xf>
    <xf numFmtId="0" fontId="2" fillId="0" borderId="2" xfId="0" applyFont="1" applyBorder="1"/>
    <xf numFmtId="0" fontId="1" fillId="0" borderId="3" xfId="0" applyFont="1" applyBorder="1" applyAlignment="1" applyProtection="1">
      <alignment wrapText="1"/>
    </xf>
    <xf numFmtId="0" fontId="1" fillId="0" borderId="3" xfId="0" applyFont="1" applyFill="1" applyBorder="1" applyAlignment="1" applyProtection="1">
      <alignment wrapText="1"/>
    </xf>
    <xf numFmtId="0" fontId="2" fillId="0" borderId="3" xfId="0" applyFont="1" applyBorder="1" applyAlignment="1" applyProtection="1">
      <alignment wrapText="1"/>
    </xf>
    <xf numFmtId="0" fontId="2" fillId="0" borderId="3" xfId="0" applyFont="1" applyBorder="1"/>
    <xf numFmtId="0" fontId="2" fillId="0" borderId="1" xfId="0" applyFont="1" applyFill="1" applyBorder="1" applyAlignment="1" applyProtection="1">
      <alignment wrapText="1"/>
    </xf>
    <xf numFmtId="0" fontId="0" fillId="0" borderId="3" xfId="0" applyBorder="1"/>
    <xf numFmtId="0" fontId="0" fillId="0" borderId="4" xfId="0" applyBorder="1"/>
    <xf numFmtId="49" fontId="3" fillId="0" borderId="0" xfId="0" applyNumberFormat="1" applyFont="1" applyBorder="1" applyAlignment="1" applyProtection="1">
      <alignment horizontal="right" wrapText="1"/>
    </xf>
    <xf numFmtId="0" fontId="0" fillId="0" borderId="0" xfId="0" applyBorder="1"/>
    <xf numFmtId="0" fontId="2" fillId="2" borderId="3" xfId="0" applyFont="1" applyFill="1" applyBorder="1" applyAlignment="1" applyProtection="1">
      <alignment wrapText="1"/>
      <protection locked="0"/>
    </xf>
    <xf numFmtId="0" fontId="1" fillId="0" borderId="0" xfId="0" applyFont="1" applyBorder="1" applyAlignment="1">
      <alignment horizontal="right"/>
    </xf>
    <xf numFmtId="0" fontId="0" fillId="0" borderId="0" xfId="0" applyBorder="1" applyAlignment="1">
      <alignment horizontal="right"/>
    </xf>
    <xf numFmtId="0" fontId="0" fillId="0" borderId="4" xfId="0" applyFill="1" applyBorder="1" applyAlignment="1" applyProtection="1">
      <alignment wrapText="1"/>
      <protection locked="0"/>
    </xf>
    <xf numFmtId="0" fontId="2" fillId="0" borderId="4" xfId="0" applyFont="1" applyBorder="1" applyAlignment="1" applyProtection="1">
      <alignment wrapText="1"/>
    </xf>
    <xf numFmtId="0" fontId="2" fillId="0" borderId="4" xfId="0" applyFont="1" applyBorder="1"/>
    <xf numFmtId="0" fontId="2" fillId="0" borderId="4" xfId="0" applyFont="1" applyFill="1" applyBorder="1" applyAlignment="1" applyProtection="1">
      <alignment wrapText="1"/>
      <protection locked="0"/>
    </xf>
    <xf numFmtId="0" fontId="1" fillId="0" borderId="0" xfId="0" applyFont="1" applyFill="1" applyBorder="1" applyAlignment="1">
      <alignment horizontal="right"/>
    </xf>
    <xf numFmtId="0" fontId="1" fillId="0" borderId="5" xfId="0" applyFont="1" applyBorder="1" applyAlignment="1" applyProtection="1">
      <alignment wrapText="1"/>
    </xf>
    <xf numFmtId="0" fontId="1" fillId="0" borderId="6" xfId="0" applyFont="1" applyBorder="1" applyAlignment="1" applyProtection="1">
      <alignment wrapText="1"/>
    </xf>
    <xf numFmtId="164" fontId="0" fillId="0" borderId="0" xfId="0" applyNumberFormat="1"/>
    <xf numFmtId="0" fontId="4" fillId="0" borderId="0" xfId="0" applyFont="1" applyFill="1" applyBorder="1" applyAlignment="1">
      <alignment horizontal="left"/>
    </xf>
    <xf numFmtId="0" fontId="3" fillId="0" borderId="0" xfId="0" applyFont="1" applyBorder="1" applyAlignment="1" applyProtection="1">
      <alignment horizontal="left" vertical="top"/>
    </xf>
    <xf numFmtId="0" fontId="2" fillId="0" borderId="0" xfId="0" applyFont="1" applyFill="1" applyBorder="1" applyAlignment="1" applyProtection="1">
      <alignment wrapText="1"/>
      <protection locked="0"/>
    </xf>
    <xf numFmtId="0" fontId="0" fillId="0" borderId="7" xfId="0" applyBorder="1"/>
    <xf numFmtId="0" fontId="1" fillId="0" borderId="5" xfId="0" applyFont="1" applyFill="1" applyBorder="1" applyAlignment="1" applyProtection="1">
      <alignment wrapText="1"/>
    </xf>
    <xf numFmtId="1" fontId="1" fillId="0" borderId="0" xfId="0" applyNumberFormat="1" applyFont="1" applyBorder="1"/>
    <xf numFmtId="49" fontId="4" fillId="0" borderId="3" xfId="0" applyNumberFormat="1" applyFont="1" applyFill="1" applyBorder="1" applyAlignment="1" applyProtection="1">
      <alignment wrapText="1"/>
    </xf>
    <xf numFmtId="0" fontId="4" fillId="0" borderId="3" xfId="0" applyFont="1" applyFill="1" applyBorder="1" applyAlignment="1">
      <alignment horizontal="left"/>
    </xf>
    <xf numFmtId="0" fontId="0" fillId="0" borderId="5" xfId="0" applyBorder="1" applyAlignment="1" applyProtection="1">
      <alignment wrapText="1"/>
    </xf>
    <xf numFmtId="0" fontId="1" fillId="0" borderId="1" xfId="0" applyFont="1" applyBorder="1" applyAlignment="1" applyProtection="1">
      <alignment wrapText="1"/>
    </xf>
    <xf numFmtId="0" fontId="1" fillId="0" borderId="2" xfId="0" applyFont="1" applyBorder="1"/>
    <xf numFmtId="0" fontId="1" fillId="0" borderId="3" xfId="0" applyFont="1" applyBorder="1" applyAlignment="1" applyProtection="1">
      <alignment vertical="top" wrapText="1"/>
    </xf>
    <xf numFmtId="0" fontId="1" fillId="0" borderId="3" xfId="0" applyFont="1" applyFill="1" applyBorder="1" applyAlignment="1" applyProtection="1">
      <alignment vertical="top" wrapText="1"/>
    </xf>
    <xf numFmtId="0" fontId="1" fillId="0" borderId="3" xfId="0" applyFont="1" applyBorder="1" applyAlignment="1">
      <alignment vertical="top" wrapText="1"/>
    </xf>
    <xf numFmtId="0" fontId="2" fillId="0" borderId="8" xfId="0" applyFont="1" applyFill="1" applyBorder="1" applyAlignment="1" applyProtection="1">
      <alignment wrapText="1"/>
    </xf>
    <xf numFmtId="0" fontId="2" fillId="0" borderId="9" xfId="0" applyFont="1" applyFill="1" applyBorder="1" applyAlignment="1">
      <alignment horizontal="right"/>
    </xf>
    <xf numFmtId="1" fontId="2" fillId="0" borderId="9" xfId="0" applyNumberFormat="1" applyFont="1" applyFill="1" applyBorder="1"/>
    <xf numFmtId="0" fontId="2" fillId="0" borderId="5" xfId="0" applyFont="1" applyFill="1" applyBorder="1" applyAlignment="1" applyProtection="1">
      <alignment wrapText="1"/>
    </xf>
    <xf numFmtId="0" fontId="2" fillId="0" borderId="0" xfId="0" applyFont="1" applyFill="1" applyBorder="1" applyAlignment="1">
      <alignment horizontal="right"/>
    </xf>
    <xf numFmtId="1" fontId="2" fillId="0" borderId="0" xfId="0" applyNumberFormat="1" applyFont="1" applyBorder="1"/>
    <xf numFmtId="0" fontId="2" fillId="0" borderId="5" xfId="0" applyFont="1" applyBorder="1" applyAlignment="1" applyProtection="1">
      <alignment wrapText="1"/>
    </xf>
    <xf numFmtId="1" fontId="2" fillId="0" borderId="10" xfId="0" applyNumberFormat="1" applyFont="1" applyBorder="1"/>
    <xf numFmtId="0" fontId="2" fillId="0" borderId="0" xfId="0" applyFont="1" applyBorder="1" applyAlignment="1">
      <alignment horizontal="right"/>
    </xf>
    <xf numFmtId="1" fontId="2" fillId="2" borderId="10" xfId="0" applyNumberFormat="1" applyFont="1" applyFill="1" applyBorder="1" applyProtection="1">
      <protection locked="0"/>
    </xf>
    <xf numFmtId="0" fontId="2" fillId="2" borderId="0" xfId="0" applyNumberFormat="1" applyFont="1" applyFill="1" applyBorder="1" applyAlignment="1" applyProtection="1">
      <alignment wrapText="1"/>
      <protection locked="0"/>
    </xf>
    <xf numFmtId="1" fontId="2" fillId="2" borderId="0" xfId="0" applyNumberFormat="1" applyFont="1" applyFill="1" applyBorder="1" applyProtection="1">
      <protection locked="0"/>
    </xf>
    <xf numFmtId="0" fontId="1" fillId="0" borderId="0" xfId="0" applyFont="1" applyBorder="1" applyAlignment="1" applyProtection="1">
      <alignment wrapText="1"/>
    </xf>
    <xf numFmtId="0" fontId="0" fillId="0" borderId="11" xfId="0" applyBorder="1"/>
    <xf numFmtId="0" fontId="0" fillId="0" borderId="12" xfId="0" applyBorder="1"/>
    <xf numFmtId="0" fontId="0" fillId="0" borderId="13" xfId="0" applyBorder="1"/>
    <xf numFmtId="0" fontId="2" fillId="0" borderId="1" xfId="0" applyFont="1" applyBorder="1"/>
    <xf numFmtId="0" fontId="2" fillId="0" borderId="2" xfId="0" applyFont="1" applyFill="1" applyBorder="1" applyAlignment="1" applyProtection="1">
      <alignment wrapText="1"/>
    </xf>
    <xf numFmtId="49" fontId="6" fillId="2" borderId="3" xfId="0" applyNumberFormat="1" applyFont="1" applyFill="1" applyBorder="1" applyAlignment="1" applyProtection="1">
      <protection locked="0"/>
    </xf>
    <xf numFmtId="49" fontId="6" fillId="0" borderId="0" xfId="0" applyNumberFormat="1" applyFont="1" applyFill="1" applyBorder="1" applyAlignment="1" applyProtection="1">
      <protection locked="0"/>
    </xf>
    <xf numFmtId="0" fontId="1" fillId="0" borderId="0" xfId="0" applyFont="1" applyBorder="1"/>
    <xf numFmtId="0" fontId="2" fillId="0" borderId="9" xfId="0" applyFont="1" applyFill="1" applyBorder="1" applyAlignment="1" applyProtection="1">
      <protection locked="0"/>
    </xf>
    <xf numFmtId="0" fontId="2" fillId="0" borderId="0" xfId="0" applyFont="1" applyFill="1" applyBorder="1" applyAlignment="1" applyProtection="1">
      <protection locked="0"/>
    </xf>
    <xf numFmtId="0" fontId="1" fillId="0" borderId="0" xfId="0" applyFont="1" applyFill="1" applyBorder="1" applyAlignment="1" applyProtection="1">
      <protection locked="0"/>
    </xf>
    <xf numFmtId="0" fontId="0" fillId="0" borderId="0" xfId="0" applyFill="1" applyBorder="1" applyAlignment="1" applyProtection="1">
      <protection locked="0"/>
    </xf>
    <xf numFmtId="0" fontId="1" fillId="0" borderId="4" xfId="0" applyFont="1" applyFill="1" applyBorder="1" applyAlignment="1" applyProtection="1">
      <protection locked="0"/>
    </xf>
    <xf numFmtId="165" fontId="2" fillId="0" borderId="10" xfId="0" applyNumberFormat="1" applyFont="1" applyBorder="1"/>
    <xf numFmtId="0" fontId="2" fillId="0" borderId="2" xfId="0" applyFont="1" applyBorder="1" applyAlignment="1" applyProtection="1">
      <alignment wrapText="1"/>
    </xf>
    <xf numFmtId="0" fontId="1" fillId="0" borderId="2" xfId="0" applyFont="1" applyBorder="1" applyAlignment="1" applyProtection="1">
      <alignment wrapText="1"/>
    </xf>
    <xf numFmtId="0" fontId="2" fillId="0" borderId="9" xfId="0" applyFont="1" applyFill="1" applyBorder="1" applyAlignment="1" applyProtection="1">
      <alignment wrapText="1"/>
    </xf>
    <xf numFmtId="0" fontId="2" fillId="0" borderId="0" xfId="0" applyFont="1" applyFill="1" applyBorder="1" applyAlignment="1" applyProtection="1">
      <alignment wrapText="1"/>
    </xf>
    <xf numFmtId="0" fontId="1" fillId="0" borderId="0" xfId="0" applyFont="1" applyFill="1" applyBorder="1" applyAlignment="1" applyProtection="1">
      <alignment wrapText="1"/>
    </xf>
    <xf numFmtId="0" fontId="2" fillId="0" borderId="0" xfId="0" applyFont="1" applyBorder="1" applyAlignment="1" applyProtection="1">
      <alignment wrapText="1"/>
    </xf>
    <xf numFmtId="0" fontId="0" fillId="0" borderId="0" xfId="0" applyBorder="1" applyAlignment="1" applyProtection="1">
      <alignment wrapText="1"/>
    </xf>
    <xf numFmtId="0" fontId="1" fillId="0" borderId="4" xfId="0" applyFont="1" applyBorder="1" applyAlignment="1" applyProtection="1">
      <alignment wrapText="1"/>
    </xf>
    <xf numFmtId="0" fontId="0" fillId="0" borderId="0" xfId="0" applyAlignment="1">
      <alignment wrapText="1"/>
    </xf>
    <xf numFmtId="0" fontId="0" fillId="0" borderId="0" xfId="0" applyAlignment="1">
      <alignment vertical="top"/>
    </xf>
    <xf numFmtId="1" fontId="1" fillId="0" borderId="2" xfId="0" applyNumberFormat="1" applyFont="1" applyBorder="1"/>
    <xf numFmtId="166" fontId="4" fillId="0" borderId="4" xfId="0" applyNumberFormat="1" applyFont="1" applyBorder="1"/>
    <xf numFmtId="166" fontId="2" fillId="0" borderId="0" xfId="0" applyNumberFormat="1" applyFont="1" applyBorder="1"/>
    <xf numFmtId="0" fontId="2" fillId="0" borderId="0" xfId="0" applyFont="1" applyAlignment="1">
      <alignment wrapText="1"/>
    </xf>
    <xf numFmtId="0" fontId="2" fillId="0" borderId="0" xfId="0" applyFont="1" applyAlignment="1">
      <alignment vertical="top" wrapText="1"/>
    </xf>
    <xf numFmtId="0" fontId="2" fillId="2" borderId="1" xfId="0" applyFont="1" applyFill="1" applyBorder="1" applyAlignment="1"/>
    <xf numFmtId="0" fontId="0" fillId="2" borderId="7" xfId="0" applyFill="1" applyBorder="1" applyAlignment="1"/>
    <xf numFmtId="0" fontId="0" fillId="2" borderId="2" xfId="0" applyFill="1" applyBorder="1" applyAlignment="1"/>
    <xf numFmtId="0" fontId="1" fillId="0" borderId="1" xfId="0" applyFont="1" applyFill="1" applyBorder="1" applyAlignment="1" applyProtection="1">
      <alignment wrapText="1"/>
    </xf>
    <xf numFmtId="0" fontId="0" fillId="0" borderId="2" xfId="0" applyBorder="1" applyAlignment="1"/>
    <xf numFmtId="0" fontId="0" fillId="0" borderId="7" xfId="0" applyBorder="1" applyAlignment="1"/>
    <xf numFmtId="0" fontId="1" fillId="0" borderId="1" xfId="0" applyFont="1" applyFill="1" applyBorder="1" applyAlignment="1" applyProtection="1">
      <alignment vertical="top" wrapText="1"/>
    </xf>
    <xf numFmtId="0" fontId="0" fillId="0" borderId="7" xfId="0" applyBorder="1" applyAlignment="1">
      <alignment vertical="top"/>
    </xf>
    <xf numFmtId="49" fontId="4" fillId="2" borderId="1" xfId="0" applyNumberFormat="1" applyFont="1" applyFill="1" applyBorder="1" applyAlignment="1" applyProtection="1">
      <alignment wrapText="1"/>
    </xf>
    <xf numFmtId="0" fontId="1" fillId="0" borderId="3" xfId="0" applyFont="1" applyFill="1" applyBorder="1" applyAlignment="1" applyProtection="1">
      <alignment wrapText="1"/>
    </xf>
    <xf numFmtId="0" fontId="0" fillId="0" borderId="3" xfId="0" applyBorder="1" applyAlignment="1"/>
    <xf numFmtId="0" fontId="10" fillId="2" borderId="3" xfId="0" applyFont="1" applyFill="1" applyBorder="1" applyAlignment="1"/>
    <xf numFmtId="0" fontId="2" fillId="2" borderId="1" xfId="0" applyFont="1" applyFill="1" applyBorder="1" applyAlignment="1" applyProtection="1">
      <alignment wrapText="1"/>
      <protection locked="0"/>
    </xf>
    <xf numFmtId="0" fontId="2" fillId="2" borderId="2" xfId="0" applyFont="1" applyFill="1" applyBorder="1" applyAlignment="1" applyProtection="1">
      <alignment wrapText="1"/>
      <protection locked="0"/>
    </xf>
    <xf numFmtId="0" fontId="2" fillId="2" borderId="7" xfId="0" applyFont="1" applyFill="1" applyBorder="1" applyAlignment="1" applyProtection="1">
      <alignment wrapText="1"/>
      <protection locked="0"/>
    </xf>
    <xf numFmtId="0" fontId="2" fillId="2" borderId="14" xfId="0" applyFont="1" applyFill="1" applyBorder="1" applyAlignment="1" applyProtection="1">
      <alignment wrapText="1"/>
      <protection locked="0"/>
    </xf>
    <xf numFmtId="0" fontId="2" fillId="2" borderId="15" xfId="0" applyFont="1" applyFill="1" applyBorder="1" applyAlignment="1" applyProtection="1">
      <alignment wrapText="1"/>
      <protection locked="0"/>
    </xf>
    <xf numFmtId="0" fontId="2" fillId="2" borderId="16" xfId="0" applyFont="1" applyFill="1" applyBorder="1" applyAlignment="1" applyProtection="1">
      <alignment wrapText="1"/>
      <protection locked="0"/>
    </xf>
    <xf numFmtId="0" fontId="2" fillId="0" borderId="1" xfId="0" applyFont="1" applyFill="1" applyBorder="1" applyAlignment="1" applyProtection="1">
      <alignment wrapText="1"/>
      <protection locked="0"/>
    </xf>
    <xf numFmtId="0" fontId="0" fillId="0" borderId="2" xfId="0" applyBorder="1" applyAlignment="1">
      <alignment wrapText="1"/>
    </xf>
    <xf numFmtId="0" fontId="0" fillId="0" borderId="7" xfId="0" applyBorder="1" applyAlignment="1">
      <alignment wrapText="1"/>
    </xf>
    <xf numFmtId="0" fontId="2" fillId="0" borderId="3" xfId="0" applyFont="1" applyBorder="1" applyAlignment="1"/>
    <xf numFmtId="0" fontId="2" fillId="0" borderId="1" xfId="0" applyFont="1" applyFill="1" applyBorder="1" applyAlignment="1"/>
    <xf numFmtId="0" fontId="2" fillId="0" borderId="1" xfId="0" applyFont="1" applyBorder="1" applyAlignment="1"/>
    <xf numFmtId="0" fontId="2" fillId="0" borderId="2" xfId="0" applyFont="1" applyBorder="1" applyAlignment="1"/>
  </cellXfs>
  <cellStyles count="1">
    <cellStyle name="Standa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1743075</xdr:colOff>
      <xdr:row>0</xdr:row>
      <xdr:rowOff>1</xdr:rowOff>
    </xdr:from>
    <xdr:to>
      <xdr:col>5</xdr:col>
      <xdr:colOff>799947</xdr:colOff>
      <xdr:row>1</xdr:row>
      <xdr:rowOff>142876</xdr:rowOff>
    </xdr:to>
    <xdr:pic>
      <xdr:nvPicPr>
        <xdr:cNvPr id="1067"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7029450" y="1"/>
          <a:ext cx="847572" cy="125730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847572</xdr:colOff>
      <xdr:row>2</xdr:row>
      <xdr:rowOff>304800</xdr:rowOff>
    </xdr:to>
    <xdr:pic>
      <xdr:nvPicPr>
        <xdr:cNvPr id="3"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7334250" y="0"/>
          <a:ext cx="847572" cy="12573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H76"/>
  <sheetViews>
    <sheetView tabSelected="1" zoomScaleNormal="100" workbookViewId="0">
      <selection activeCell="A53" sqref="A53"/>
    </sheetView>
  </sheetViews>
  <sheetFormatPr defaultRowHeight="12.75"/>
  <cols>
    <col min="1" max="1" width="35.85546875" style="3" customWidth="1"/>
    <col min="2" max="2" width="11.85546875" style="3" customWidth="1"/>
    <col min="3" max="3" width="14.7109375" style="2" customWidth="1"/>
    <col min="4" max="4" width="16.85546875" customWidth="1"/>
    <col min="5" max="5" width="26.85546875" style="2" customWidth="1"/>
    <col min="6" max="6" width="12" customWidth="1"/>
  </cols>
  <sheetData>
    <row r="1" spans="1:8" ht="87.75" customHeight="1">
      <c r="A1" s="31" t="s">
        <v>24</v>
      </c>
      <c r="B1" s="31"/>
      <c r="C1" s="17"/>
      <c r="D1" s="17"/>
      <c r="E1" s="17"/>
      <c r="F1" s="18"/>
    </row>
    <row r="3" spans="1:8" ht="20.25" customHeight="1">
      <c r="A3" s="36" t="s">
        <v>25</v>
      </c>
      <c r="B3" s="94"/>
      <c r="C3" s="87"/>
      <c r="D3" s="37" t="s">
        <v>28</v>
      </c>
      <c r="E3" s="62"/>
      <c r="F3" s="63"/>
      <c r="H3" s="30"/>
    </row>
    <row r="4" spans="1:8" ht="21" customHeight="1">
      <c r="A4" s="36" t="s">
        <v>26</v>
      </c>
      <c r="B4" s="94"/>
      <c r="C4" s="87"/>
      <c r="D4" s="37" t="s">
        <v>29</v>
      </c>
      <c r="E4" s="62"/>
      <c r="F4" s="63"/>
      <c r="H4" s="30"/>
    </row>
    <row r="5" spans="1:8" ht="22.5" customHeight="1">
      <c r="A5" s="36" t="s">
        <v>27</v>
      </c>
      <c r="B5" s="94"/>
      <c r="C5" s="87"/>
      <c r="E5"/>
    </row>
    <row r="6" spans="1:8" ht="13.5" thickBot="1">
      <c r="A6" s="23"/>
      <c r="B6" s="23"/>
      <c r="C6" s="22"/>
      <c r="D6" s="24"/>
      <c r="E6" s="25"/>
      <c r="F6" s="16"/>
    </row>
    <row r="7" spans="1:8">
      <c r="A7" s="4"/>
      <c r="B7" s="4"/>
      <c r="C7" s="6"/>
      <c r="D7" s="5"/>
      <c r="E7" s="6"/>
    </row>
    <row r="8" spans="1:8" s="1" customFormat="1">
      <c r="A8" s="10" t="s">
        <v>13</v>
      </c>
      <c r="B8" s="10"/>
      <c r="C8" s="11" t="s">
        <v>33</v>
      </c>
      <c r="D8" s="95" t="s">
        <v>34</v>
      </c>
      <c r="E8" s="96"/>
      <c r="F8" s="96"/>
    </row>
    <row r="9" spans="1:8">
      <c r="A9" s="12" t="s">
        <v>30</v>
      </c>
      <c r="B9" s="12"/>
      <c r="C9" s="19">
        <v>2</v>
      </c>
      <c r="D9" s="98"/>
      <c r="E9" s="99"/>
      <c r="F9" s="100"/>
    </row>
    <row r="10" spans="1:8">
      <c r="A10" s="12" t="s">
        <v>31</v>
      </c>
      <c r="B10" s="12"/>
      <c r="C10" s="19">
        <v>3</v>
      </c>
      <c r="D10" s="98"/>
      <c r="E10" s="99"/>
      <c r="F10" s="100"/>
    </row>
    <row r="11" spans="1:8">
      <c r="A11" s="12" t="s">
        <v>32</v>
      </c>
      <c r="B11" s="12"/>
      <c r="C11" s="19">
        <v>5</v>
      </c>
      <c r="D11" s="101"/>
      <c r="E11" s="102"/>
      <c r="F11" s="103"/>
    </row>
    <row r="12" spans="1:8">
      <c r="A12" s="12" t="s">
        <v>6</v>
      </c>
      <c r="B12" s="7"/>
      <c r="C12" s="60">
        <f>C9+C10*2+C11*3</f>
        <v>23</v>
      </c>
      <c r="D12" s="104"/>
      <c r="E12" s="105"/>
      <c r="F12" s="106"/>
    </row>
    <row r="13" spans="1:8">
      <c r="A13" s="4"/>
      <c r="B13" s="4"/>
      <c r="C13" s="6"/>
      <c r="D13" s="5"/>
      <c r="E13" s="6"/>
    </row>
    <row r="14" spans="1:8" s="1" customFormat="1">
      <c r="A14" s="10" t="s">
        <v>7</v>
      </c>
      <c r="B14" s="10"/>
      <c r="C14" s="11" t="s">
        <v>33</v>
      </c>
      <c r="D14" s="95" t="s">
        <v>34</v>
      </c>
      <c r="E14" s="96"/>
      <c r="F14" s="96"/>
    </row>
    <row r="15" spans="1:8">
      <c r="A15" s="12" t="s">
        <v>70</v>
      </c>
      <c r="B15" s="12"/>
      <c r="C15" s="19">
        <v>4</v>
      </c>
      <c r="D15" s="97"/>
      <c r="E15" s="97"/>
      <c r="F15" s="97"/>
    </row>
    <row r="16" spans="1:8">
      <c r="A16" s="12" t="s">
        <v>71</v>
      </c>
      <c r="B16" s="12"/>
      <c r="C16" s="19">
        <v>8</v>
      </c>
      <c r="D16" s="97"/>
      <c r="E16" s="97"/>
      <c r="F16" s="97"/>
    </row>
    <row r="17" spans="1:6">
      <c r="A17" s="12" t="s">
        <v>72</v>
      </c>
      <c r="B17" s="12"/>
      <c r="C17" s="19">
        <v>12</v>
      </c>
      <c r="D17" s="97"/>
      <c r="E17" s="97"/>
      <c r="F17" s="97"/>
    </row>
    <row r="18" spans="1:6">
      <c r="A18" s="12" t="s">
        <v>8</v>
      </c>
      <c r="B18" s="12"/>
      <c r="C18" s="13">
        <f>C15*5+C16*10+C17*15</f>
        <v>280</v>
      </c>
      <c r="D18" s="107"/>
      <c r="E18" s="96"/>
      <c r="F18" s="96"/>
    </row>
    <row r="19" spans="1:6">
      <c r="A19" s="12" t="s">
        <v>0</v>
      </c>
      <c r="B19" s="12"/>
      <c r="C19" s="13">
        <f>TAW+TBF</f>
        <v>303</v>
      </c>
      <c r="D19" s="107"/>
      <c r="E19" s="96"/>
      <c r="F19" s="96"/>
    </row>
    <row r="20" spans="1:6">
      <c r="A20" s="4"/>
      <c r="B20" s="4"/>
      <c r="C20" s="6"/>
      <c r="D20" s="5"/>
      <c r="E20" s="32"/>
      <c r="F20" s="18"/>
    </row>
    <row r="21" spans="1:6" s="1" customFormat="1" ht="12.75" customHeight="1">
      <c r="A21" s="10" t="s">
        <v>36</v>
      </c>
      <c r="B21" s="10"/>
      <c r="C21" s="11" t="s">
        <v>44</v>
      </c>
      <c r="D21" s="89" t="s">
        <v>35</v>
      </c>
      <c r="E21" s="90"/>
      <c r="F21" s="91"/>
    </row>
    <row r="22" spans="1:6">
      <c r="A22" s="12" t="s">
        <v>37</v>
      </c>
      <c r="B22" s="12"/>
      <c r="C22" s="19">
        <v>0</v>
      </c>
      <c r="D22" s="86"/>
      <c r="E22" s="88"/>
      <c r="F22" s="87"/>
    </row>
    <row r="23" spans="1:6">
      <c r="A23" s="12" t="s">
        <v>9</v>
      </c>
      <c r="B23" s="12"/>
      <c r="C23" s="19">
        <v>1</v>
      </c>
      <c r="D23" s="86"/>
      <c r="E23" s="88"/>
      <c r="F23" s="87"/>
    </row>
    <row r="24" spans="1:6">
      <c r="A24" s="12" t="s">
        <v>38</v>
      </c>
      <c r="B24" s="12"/>
      <c r="C24" s="19">
        <v>3</v>
      </c>
      <c r="D24" s="86"/>
      <c r="E24" s="88"/>
      <c r="F24" s="87"/>
    </row>
    <row r="25" spans="1:6">
      <c r="A25" s="12" t="s">
        <v>69</v>
      </c>
      <c r="B25" s="12"/>
      <c r="C25" s="19">
        <v>5</v>
      </c>
      <c r="D25" s="86"/>
      <c r="E25" s="88"/>
      <c r="F25" s="87"/>
    </row>
    <row r="26" spans="1:6">
      <c r="A26" s="12" t="s">
        <v>39</v>
      </c>
      <c r="B26" s="12"/>
      <c r="C26" s="19">
        <v>2</v>
      </c>
      <c r="D26" s="86"/>
      <c r="E26" s="88"/>
      <c r="F26" s="87"/>
    </row>
    <row r="27" spans="1:6">
      <c r="A27" s="12" t="s">
        <v>73</v>
      </c>
      <c r="B27" s="12"/>
      <c r="C27" s="19">
        <v>1</v>
      </c>
      <c r="D27" s="86"/>
      <c r="E27" s="88"/>
      <c r="F27" s="87"/>
    </row>
    <row r="28" spans="1:6">
      <c r="A28" s="12" t="s">
        <v>10</v>
      </c>
      <c r="B28" s="12"/>
      <c r="C28" s="19">
        <v>5</v>
      </c>
      <c r="D28" s="86"/>
      <c r="E28" s="88"/>
      <c r="F28" s="87"/>
    </row>
    <row r="29" spans="1:6">
      <c r="A29" s="12" t="s">
        <v>40</v>
      </c>
      <c r="B29" s="12"/>
      <c r="C29" s="19">
        <v>1</v>
      </c>
      <c r="D29" s="86"/>
      <c r="E29" s="88"/>
      <c r="F29" s="87"/>
    </row>
    <row r="30" spans="1:6">
      <c r="A30" s="12" t="s">
        <v>41</v>
      </c>
      <c r="B30" s="12"/>
      <c r="C30" s="19">
        <v>5</v>
      </c>
      <c r="D30" s="86"/>
      <c r="E30" s="88"/>
      <c r="F30" s="87"/>
    </row>
    <row r="31" spans="1:6">
      <c r="A31" s="12" t="s">
        <v>11</v>
      </c>
      <c r="B31" s="12"/>
      <c r="C31" s="19">
        <v>4</v>
      </c>
      <c r="D31" s="86"/>
      <c r="E31" s="88"/>
      <c r="F31" s="87"/>
    </row>
    <row r="32" spans="1:6">
      <c r="A32" s="12" t="s">
        <v>42</v>
      </c>
      <c r="B32" s="12"/>
      <c r="C32" s="19">
        <v>2</v>
      </c>
      <c r="D32" s="86"/>
      <c r="E32" s="88"/>
      <c r="F32" s="87"/>
    </row>
    <row r="33" spans="1:6">
      <c r="A33" s="12" t="s">
        <v>43</v>
      </c>
      <c r="B33" s="12"/>
      <c r="C33" s="19">
        <v>5</v>
      </c>
      <c r="D33" s="86"/>
      <c r="E33" s="88"/>
      <c r="F33" s="87"/>
    </row>
    <row r="34" spans="1:6" ht="25.5">
      <c r="A34" s="12" t="s">
        <v>45</v>
      </c>
      <c r="B34" s="12"/>
      <c r="C34" s="19">
        <v>5</v>
      </c>
      <c r="D34" s="86"/>
      <c r="E34" s="88"/>
      <c r="F34" s="87"/>
    </row>
    <row r="35" spans="1:6">
      <c r="A35" s="7" t="s">
        <v>1</v>
      </c>
      <c r="B35" s="71"/>
      <c r="C35" s="8">
        <f>2*C22+C23+C24+C25+C26+0.5*C27+0.5*C28+2*C29+C30+C31+C32+C33+C34</f>
        <v>37</v>
      </c>
      <c r="D35" s="110"/>
      <c r="E35" s="90"/>
      <c r="F35" s="91"/>
    </row>
    <row r="36" spans="1:6">
      <c r="A36" s="7" t="s">
        <v>2</v>
      </c>
      <c r="B36" s="71"/>
      <c r="C36" s="9">
        <f>0.6+(0.01*C35)</f>
        <v>0.97</v>
      </c>
      <c r="D36" s="110"/>
      <c r="E36" s="90"/>
      <c r="F36" s="91"/>
    </row>
    <row r="37" spans="1:6">
      <c r="A37" s="4"/>
      <c r="B37" s="4"/>
      <c r="C37" s="6"/>
      <c r="D37" s="5"/>
      <c r="E37" s="6"/>
    </row>
    <row r="38" spans="1:6" s="1" customFormat="1" ht="25.5">
      <c r="A38" s="41" t="s">
        <v>4</v>
      </c>
      <c r="B38" s="41"/>
      <c r="C38" s="42" t="s">
        <v>44</v>
      </c>
      <c r="D38" s="92" t="s">
        <v>35</v>
      </c>
      <c r="E38" s="93"/>
      <c r="F38" s="43" t="s">
        <v>46</v>
      </c>
    </row>
    <row r="39" spans="1:6">
      <c r="A39" s="12" t="s">
        <v>47</v>
      </c>
      <c r="B39" s="12"/>
      <c r="C39" s="19">
        <v>3</v>
      </c>
      <c r="D39" s="86"/>
      <c r="E39" s="87"/>
      <c r="F39" s="15">
        <f t="shared" ref="F39:F44" si="0">IF(C39&lt;3,1,0)</f>
        <v>0</v>
      </c>
    </row>
    <row r="40" spans="1:6" ht="25.5">
      <c r="A40" s="12" t="s">
        <v>48</v>
      </c>
      <c r="B40" s="12"/>
      <c r="C40" s="19">
        <v>4</v>
      </c>
      <c r="D40" s="86"/>
      <c r="E40" s="87"/>
      <c r="F40" s="15">
        <f t="shared" si="0"/>
        <v>0</v>
      </c>
    </row>
    <row r="41" spans="1:6" ht="25.5">
      <c r="A41" s="12" t="s">
        <v>49</v>
      </c>
      <c r="B41" s="12"/>
      <c r="C41" s="19">
        <v>4</v>
      </c>
      <c r="D41" s="86"/>
      <c r="E41" s="87"/>
      <c r="F41" s="15">
        <f t="shared" si="0"/>
        <v>0</v>
      </c>
    </row>
    <row r="42" spans="1:6" ht="25.5">
      <c r="A42" s="12" t="s">
        <v>50</v>
      </c>
      <c r="B42" s="12"/>
      <c r="C42" s="19">
        <v>4</v>
      </c>
      <c r="D42" s="86"/>
      <c r="E42" s="87"/>
      <c r="F42" s="15">
        <f t="shared" si="0"/>
        <v>0</v>
      </c>
    </row>
    <row r="43" spans="1:6">
      <c r="A43" s="12" t="s">
        <v>51</v>
      </c>
      <c r="B43" s="12"/>
      <c r="C43" s="19">
        <v>5</v>
      </c>
      <c r="D43" s="86"/>
      <c r="E43" s="87"/>
      <c r="F43" s="15">
        <f t="shared" si="0"/>
        <v>0</v>
      </c>
    </row>
    <row r="44" spans="1:6">
      <c r="A44" s="12" t="s">
        <v>52</v>
      </c>
      <c r="B44" s="12"/>
      <c r="C44" s="19">
        <v>4</v>
      </c>
      <c r="D44" s="86"/>
      <c r="E44" s="87"/>
      <c r="F44" s="15">
        <f t="shared" si="0"/>
        <v>0</v>
      </c>
    </row>
    <row r="45" spans="1:6">
      <c r="A45" s="12" t="s">
        <v>74</v>
      </c>
      <c r="B45" s="12"/>
      <c r="C45" s="19">
        <v>0</v>
      </c>
      <c r="D45" s="86"/>
      <c r="E45" s="87"/>
      <c r="F45" s="15">
        <f>IF(C45&gt;3,1,0)</f>
        <v>0</v>
      </c>
    </row>
    <row r="46" spans="1:6">
      <c r="A46" s="12" t="s">
        <v>53</v>
      </c>
      <c r="B46" s="12"/>
      <c r="C46" s="19">
        <v>3</v>
      </c>
      <c r="D46" s="86"/>
      <c r="E46" s="87"/>
      <c r="F46" s="13">
        <f>IF(C46&gt;3,1,0)</f>
        <v>0</v>
      </c>
    </row>
    <row r="47" spans="1:6">
      <c r="A47" s="14" t="s">
        <v>4</v>
      </c>
      <c r="B47" s="61"/>
      <c r="C47" s="61">
        <f>1.5*C39+0.5*C40+C41+0.5*C42+C43+2*C44-C45-C46</f>
        <v>22.5</v>
      </c>
      <c r="D47" s="108"/>
      <c r="E47" s="91"/>
      <c r="F47" s="13">
        <f>SUM(F39:F46)</f>
        <v>0</v>
      </c>
    </row>
    <row r="48" spans="1:6">
      <c r="A48" s="7" t="s">
        <v>5</v>
      </c>
      <c r="B48" s="71"/>
      <c r="C48" s="9">
        <f>1.4 + (-0.03*C47)</f>
        <v>0.72499999999999998</v>
      </c>
      <c r="D48" s="109"/>
      <c r="E48" s="91"/>
      <c r="F48" s="33"/>
    </row>
    <row r="49" spans="1:6">
      <c r="A49" s="4"/>
      <c r="B49" s="4"/>
      <c r="C49" s="6"/>
      <c r="D49" s="5"/>
      <c r="E49" s="6"/>
    </row>
    <row r="50" spans="1:6">
      <c r="A50" s="39" t="s">
        <v>3</v>
      </c>
      <c r="B50" s="72"/>
      <c r="C50" s="40"/>
      <c r="D50" s="81">
        <f>UUCP * TCF *EF</f>
        <v>213.08474999999996</v>
      </c>
      <c r="E50" s="8"/>
      <c r="F50" s="33"/>
    </row>
    <row r="51" spans="1:6">
      <c r="A51" s="39" t="s">
        <v>54</v>
      </c>
      <c r="B51" s="72"/>
      <c r="C51" s="40"/>
      <c r="D51" s="40">
        <f>IF(F47&lt;3,20,IF(F47&lt;5,28,36))</f>
        <v>20</v>
      </c>
      <c r="E51" s="8"/>
      <c r="F51" s="33"/>
    </row>
    <row r="52" spans="1:6">
      <c r="A52" s="39" t="s">
        <v>55</v>
      </c>
      <c r="B52" s="72"/>
      <c r="C52" s="40"/>
      <c r="D52" s="81">
        <f>D50*D51</f>
        <v>4261.6949999999988</v>
      </c>
      <c r="E52" s="8" t="s">
        <v>56</v>
      </c>
      <c r="F52" s="33"/>
    </row>
    <row r="53" spans="1:6" ht="13.5" thickBot="1">
      <c r="A53" s="56"/>
      <c r="B53" s="56"/>
      <c r="C53" s="32"/>
      <c r="D53" s="64"/>
      <c r="E53" s="32"/>
      <c r="F53" s="18"/>
    </row>
    <row r="54" spans="1:6">
      <c r="A54" s="44" t="s">
        <v>61</v>
      </c>
      <c r="B54" s="73"/>
      <c r="C54" s="45"/>
      <c r="D54" s="46">
        <f>D52</f>
        <v>4261.6949999999988</v>
      </c>
      <c r="E54" s="65" t="s">
        <v>56</v>
      </c>
      <c r="F54" s="57"/>
    </row>
    <row r="55" spans="1:6" ht="25.5">
      <c r="A55" s="47" t="s">
        <v>62</v>
      </c>
      <c r="B55" s="74" t="s">
        <v>57</v>
      </c>
      <c r="C55" s="48"/>
      <c r="D55" s="55">
        <v>160</v>
      </c>
      <c r="E55" s="66" t="s">
        <v>56</v>
      </c>
      <c r="F55" s="58"/>
    </row>
    <row r="56" spans="1:6" ht="25.5">
      <c r="A56" s="47" t="s">
        <v>63</v>
      </c>
      <c r="B56" s="74" t="s">
        <v>58</v>
      </c>
      <c r="C56" s="48"/>
      <c r="D56" s="55">
        <v>40</v>
      </c>
      <c r="E56" s="66" t="s">
        <v>59</v>
      </c>
      <c r="F56" s="58"/>
    </row>
    <row r="57" spans="1:6" ht="25.5">
      <c r="A57" s="47" t="s">
        <v>12</v>
      </c>
      <c r="B57" s="74" t="s">
        <v>60</v>
      </c>
      <c r="C57" s="48"/>
      <c r="D57" s="55">
        <v>40</v>
      </c>
      <c r="E57" s="66" t="s">
        <v>56</v>
      </c>
      <c r="F57" s="58"/>
    </row>
    <row r="58" spans="1:6">
      <c r="A58" s="47" t="s">
        <v>75</v>
      </c>
      <c r="B58" s="74" t="s">
        <v>14</v>
      </c>
      <c r="C58" s="54">
        <v>20</v>
      </c>
      <c r="D58" s="49">
        <f>(C58/100)*D54</f>
        <v>852.33899999999983</v>
      </c>
      <c r="E58" s="66" t="s">
        <v>56</v>
      </c>
      <c r="F58" s="58"/>
    </row>
    <row r="59" spans="1:6">
      <c r="A59" s="47" t="s">
        <v>64</v>
      </c>
      <c r="B59" s="74"/>
      <c r="C59" s="48"/>
      <c r="D59" s="53">
        <v>100</v>
      </c>
      <c r="E59" s="66" t="s">
        <v>56</v>
      </c>
      <c r="F59" s="58"/>
    </row>
    <row r="60" spans="1:6">
      <c r="A60" s="34"/>
      <c r="B60" s="75"/>
      <c r="C60" s="26"/>
      <c r="D60" s="49">
        <f>SUM(D54:D59)</f>
        <v>5454.0339999999987</v>
      </c>
      <c r="E60" s="66" t="s">
        <v>56</v>
      </c>
      <c r="F60" s="58"/>
    </row>
    <row r="61" spans="1:6">
      <c r="A61" s="34"/>
      <c r="B61" s="75"/>
      <c r="C61" s="26"/>
      <c r="D61" s="35"/>
      <c r="E61" s="67"/>
      <c r="F61" s="58"/>
    </row>
    <row r="62" spans="1:6">
      <c r="A62" s="47" t="s">
        <v>76</v>
      </c>
      <c r="B62" s="74" t="s">
        <v>15</v>
      </c>
      <c r="C62" s="54">
        <v>15</v>
      </c>
      <c r="D62" s="49">
        <f>((C62/100)*D60)</f>
        <v>818.10509999999977</v>
      </c>
      <c r="E62" s="66" t="s">
        <v>56</v>
      </c>
      <c r="F62" s="58"/>
    </row>
    <row r="63" spans="1:6">
      <c r="A63" s="50" t="s">
        <v>77</v>
      </c>
      <c r="B63" s="74" t="s">
        <v>15</v>
      </c>
      <c r="C63" s="54">
        <v>20</v>
      </c>
      <c r="D63" s="51">
        <f>((C63/100)*D60)</f>
        <v>1090.8067999999998</v>
      </c>
      <c r="E63" s="66" t="s">
        <v>56</v>
      </c>
      <c r="F63" s="58"/>
    </row>
    <row r="64" spans="1:6">
      <c r="A64" s="27" t="s">
        <v>65</v>
      </c>
      <c r="B64" s="56"/>
      <c r="C64" s="20"/>
      <c r="D64" s="35">
        <f>SUM(D60:D63)</f>
        <v>7362.9458999999988</v>
      </c>
      <c r="E64" s="67" t="s">
        <v>56</v>
      </c>
      <c r="F64" s="58"/>
    </row>
    <row r="65" spans="1:6">
      <c r="A65" s="38"/>
      <c r="B65" s="77"/>
      <c r="C65" s="21"/>
      <c r="D65" s="18"/>
      <c r="E65" s="68"/>
      <c r="F65" s="58"/>
    </row>
    <row r="66" spans="1:6">
      <c r="A66" s="50" t="s">
        <v>66</v>
      </c>
      <c r="B66" s="76"/>
      <c r="C66" s="54">
        <v>75</v>
      </c>
      <c r="D66" s="18"/>
      <c r="E66" s="68"/>
      <c r="F66" s="58"/>
    </row>
    <row r="67" spans="1:6">
      <c r="A67" s="50" t="s">
        <v>67</v>
      </c>
      <c r="B67" s="76"/>
      <c r="C67" s="52"/>
      <c r="D67" s="83">
        <f>(C66*D64)</f>
        <v>552220.94249999989</v>
      </c>
      <c r="E67" s="66"/>
      <c r="F67" s="58"/>
    </row>
    <row r="68" spans="1:6">
      <c r="A68" s="50" t="s">
        <v>78</v>
      </c>
      <c r="B68" s="76"/>
      <c r="C68" s="54">
        <v>0</v>
      </c>
      <c r="D68" s="70">
        <f>((C68/100)*D67)</f>
        <v>0</v>
      </c>
      <c r="E68" s="66"/>
      <c r="F68" s="58"/>
    </row>
    <row r="69" spans="1:6" ht="16.5" thickBot="1">
      <c r="A69" s="28" t="s">
        <v>68</v>
      </c>
      <c r="B69" s="78"/>
      <c r="C69" s="22"/>
      <c r="D69" s="82">
        <f>SUM(D67:D68)</f>
        <v>552220.94249999989</v>
      </c>
      <c r="E69" s="69"/>
      <c r="F69" s="59"/>
    </row>
    <row r="74" spans="1:6">
      <c r="D74" s="29"/>
    </row>
    <row r="76" spans="1:6">
      <c r="D76" s="1"/>
    </row>
  </sheetData>
  <dataConsolidate/>
  <mergeCells count="41">
    <mergeCell ref="D48:E48"/>
    <mergeCell ref="D22:F22"/>
    <mergeCell ref="D23:F23"/>
    <mergeCell ref="D24:F24"/>
    <mergeCell ref="D25:F25"/>
    <mergeCell ref="D45:E45"/>
    <mergeCell ref="D46:E46"/>
    <mergeCell ref="D35:F35"/>
    <mergeCell ref="D36:F36"/>
    <mergeCell ref="D41:E41"/>
    <mergeCell ref="D42:E42"/>
    <mergeCell ref="D44:E44"/>
    <mergeCell ref="D16:F16"/>
    <mergeCell ref="D18:F18"/>
    <mergeCell ref="D19:F19"/>
    <mergeCell ref="D17:F17"/>
    <mergeCell ref="D47:E47"/>
    <mergeCell ref="B3:C3"/>
    <mergeCell ref="B4:C4"/>
    <mergeCell ref="B5:C5"/>
    <mergeCell ref="D8:F8"/>
    <mergeCell ref="D15:F15"/>
    <mergeCell ref="D9:F9"/>
    <mergeCell ref="D10:F10"/>
    <mergeCell ref="D11:F11"/>
    <mergeCell ref="D14:F14"/>
    <mergeCell ref="D12:F12"/>
    <mergeCell ref="D43:E43"/>
    <mergeCell ref="D40:E40"/>
    <mergeCell ref="D33:F33"/>
    <mergeCell ref="D34:F34"/>
    <mergeCell ref="D21:F21"/>
    <mergeCell ref="D26:F26"/>
    <mergeCell ref="D27:F27"/>
    <mergeCell ref="D28:F28"/>
    <mergeCell ref="D29:F29"/>
    <mergeCell ref="D30:F30"/>
    <mergeCell ref="D31:F31"/>
    <mergeCell ref="D32:F32"/>
    <mergeCell ref="D38:E38"/>
    <mergeCell ref="D39:E39"/>
  </mergeCells>
  <phoneticPr fontId="0" type="noConversion"/>
  <pageMargins left="0.78740157480314965" right="0.78740157480314965" top="0.31496062992125984" bottom="0.70866141732283472" header="0.31496062992125984" footer="0.31496062992125984"/>
  <pageSetup scale="72" orientation="portrait" verticalDpi="300" r:id="rId1"/>
  <headerFooter alignWithMargins="0">
    <oddFooter>&amp;L&amp;8Projectinschatting Template - RUP op Maat - v. 2.00, download de laatste versie van www.rupopmaat.nl</oddFooter>
  </headerFooter>
  <drawing r:id="rId2"/>
  <legacyDrawing r:id="rId3"/>
</worksheet>
</file>

<file path=xl/worksheets/sheet2.xml><?xml version="1.0" encoding="utf-8"?>
<worksheet xmlns="http://schemas.openxmlformats.org/spreadsheetml/2006/main" xmlns:r="http://schemas.openxmlformats.org/officeDocument/2006/relationships">
  <dimension ref="A1:E14"/>
  <sheetViews>
    <sheetView workbookViewId="0">
      <selection activeCell="B17" sqref="B17"/>
    </sheetView>
  </sheetViews>
  <sheetFormatPr defaultRowHeight="12.75"/>
  <cols>
    <col min="1" max="1" width="14.5703125" style="80" customWidth="1"/>
    <col min="2" max="2" width="95.42578125" style="79" customWidth="1"/>
    <col min="3" max="3" width="16.85546875" customWidth="1"/>
    <col min="4" max="4" width="26.85546875" customWidth="1"/>
    <col min="5" max="5" width="12" customWidth="1"/>
  </cols>
  <sheetData>
    <row r="1" spans="1:5" ht="62.25" customHeight="1">
      <c r="A1" s="31" t="s">
        <v>79</v>
      </c>
      <c r="B1" s="17"/>
      <c r="C1" s="17"/>
      <c r="D1" s="17"/>
      <c r="E1" s="18"/>
    </row>
    <row r="3" spans="1:5" ht="91.5" customHeight="1">
      <c r="B3" s="85" t="s">
        <v>80</v>
      </c>
    </row>
    <row r="4" spans="1:5">
      <c r="B4" s="84" t="s">
        <v>90</v>
      </c>
    </row>
    <row r="5" spans="1:5">
      <c r="B5" s="84" t="s">
        <v>81</v>
      </c>
    </row>
    <row r="7" spans="1:5">
      <c r="A7" s="80" t="s">
        <v>16</v>
      </c>
      <c r="B7" s="84" t="s">
        <v>82</v>
      </c>
    </row>
    <row r="8" spans="1:5">
      <c r="A8" s="80" t="s">
        <v>17</v>
      </c>
      <c r="B8" s="84" t="s">
        <v>83</v>
      </c>
    </row>
    <row r="9" spans="1:5">
      <c r="A9" s="80" t="s">
        <v>18</v>
      </c>
      <c r="B9" s="84" t="s">
        <v>84</v>
      </c>
    </row>
    <row r="10" spans="1:5">
      <c r="A10" s="80" t="s">
        <v>19</v>
      </c>
      <c r="B10" s="84" t="s">
        <v>85</v>
      </c>
    </row>
    <row r="11" spans="1:5">
      <c r="A11" s="80" t="s">
        <v>20</v>
      </c>
      <c r="B11" s="84" t="s">
        <v>86</v>
      </c>
    </row>
    <row r="12" spans="1:5">
      <c r="A12" s="80" t="s">
        <v>21</v>
      </c>
      <c r="B12" s="84" t="s">
        <v>87</v>
      </c>
    </row>
    <row r="13" spans="1:5">
      <c r="A13" s="80" t="s">
        <v>22</v>
      </c>
      <c r="B13" s="84" t="s">
        <v>89</v>
      </c>
    </row>
    <row r="14" spans="1:5">
      <c r="A14" s="80" t="s">
        <v>23</v>
      </c>
      <c r="B14" s="84" t="s">
        <v>88</v>
      </c>
    </row>
  </sheetData>
  <phoneticPr fontId="9"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6</vt:i4>
      </vt:variant>
    </vt:vector>
  </HeadingPairs>
  <TitlesOfParts>
    <vt:vector size="8" baseType="lpstr">
      <vt:lpstr>Use Case Points</vt:lpstr>
      <vt:lpstr>Instructions</vt:lpstr>
      <vt:lpstr>'Use Case Points'!Afdrukbereik</vt:lpstr>
      <vt:lpstr>EF</vt:lpstr>
      <vt:lpstr>TAW</vt:lpstr>
      <vt:lpstr>TBF</vt:lpstr>
      <vt:lpstr>TCF</vt:lpstr>
      <vt:lpstr>UUCP</vt:lpstr>
    </vt:vector>
  </TitlesOfParts>
  <Company>Ordina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Eef Dekker, Remi-Armand Collaris</dc:creator>
  <cp:lastModifiedBy>ede12971</cp:lastModifiedBy>
  <cp:lastPrinted>2008-03-07T10:03:21Z</cp:lastPrinted>
  <dcterms:created xsi:type="dcterms:W3CDTF">2000-05-31T23:05:17Z</dcterms:created>
  <dcterms:modified xsi:type="dcterms:W3CDTF">2010-12-03T18:12:06Z</dcterms:modified>
</cp:coreProperties>
</file>